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<sst xmlns="http://schemas.openxmlformats.org/spreadsheetml/2006/main" uniqueCount="27">
  <si>
    <t>Platform</t>
  </si>
  <si>
    <t>Run Yield Gb (Vendor reported)</t>
  </si>
  <si>
    <t>Run Yield Gb (User report)</t>
  </si>
  <si>
    <t>Cost/Run ($)</t>
  </si>
  <si>
    <t>Margin (%)</t>
  </si>
  <si>
    <t>COGS</t>
  </si>
  <si>
    <t>$/Gb (to user)</t>
  </si>
  <si>
    <t>$/Gb (COGS)</t>
  </si>
  <si>
    <t>References</t>
  </si>
  <si>
    <t>ONT Flongle</t>
  </si>
  <si>
    <r>
      <rPr>
        <u val="single"/>
        <sz val="10"/>
        <color indexed="8"/>
        <rFont val="Helvetica"/>
      </rPr>
      <t>1</t>
    </r>
    <r>
      <rPr>
        <sz val="10"/>
        <color indexed="8"/>
        <rFont val="Helvetica"/>
      </rPr>
      <t xml:space="preserve"> </t>
    </r>
    <r>
      <rPr>
        <u val="single"/>
        <sz val="10"/>
        <color indexed="8"/>
        <rFont val="Helvetica"/>
      </rPr>
      <t>2</t>
    </r>
    <r>
      <rPr>
        <sz val="10"/>
        <color indexed="8"/>
        <rFont val="Helvetica"/>
      </rPr>
      <t xml:space="preserve"> </t>
    </r>
    <r>
      <rPr>
        <u val="single"/>
        <sz val="10"/>
        <color indexed="8"/>
        <rFont val="Helvetica"/>
      </rPr>
      <t>3</t>
    </r>
  </si>
  <si>
    <t>ONT MinION</t>
  </si>
  <si>
    <r>
      <rPr>
        <u val="single"/>
        <sz val="10"/>
        <color indexed="8"/>
        <rFont val="Helvetica"/>
      </rPr>
      <t>1</t>
    </r>
    <r>
      <rPr>
        <sz val="10"/>
        <color indexed="8"/>
        <rFont val="Helvetica"/>
      </rPr>
      <t xml:space="preserve"> </t>
    </r>
  </si>
  <si>
    <t>ONT PromethION 48</t>
  </si>
  <si>
    <r>
      <rPr>
        <u val="single"/>
        <sz val="10"/>
        <color indexed="8"/>
        <rFont val="Helvetica"/>
      </rPr>
      <t>1</t>
    </r>
    <r>
      <rPr>
        <sz val="10"/>
        <color indexed="8"/>
        <rFont val="Helvetica"/>
      </rPr>
      <t xml:space="preserve">  </t>
    </r>
    <r>
      <rPr>
        <u val="single"/>
        <sz val="10"/>
        <color indexed="8"/>
        <rFont val="Helvetica"/>
      </rPr>
      <t>2</t>
    </r>
    <r>
      <rPr>
        <sz val="10"/>
        <color indexed="8"/>
        <rFont val="Helvetica"/>
      </rPr>
      <t xml:space="preserve">  </t>
    </r>
    <r>
      <rPr>
        <u val="single"/>
        <sz val="10"/>
        <color indexed="8"/>
        <rFont val="Helvetica"/>
      </rPr>
      <t>3</t>
    </r>
    <r>
      <rPr>
        <sz val="10"/>
        <color indexed="8"/>
        <rFont val="Helvetica"/>
      </rPr>
      <t xml:space="preserve">  </t>
    </r>
    <r>
      <rPr>
        <u val="single"/>
        <sz val="10"/>
        <color indexed="8"/>
        <rFont val="Helvetica"/>
      </rPr>
      <t>4</t>
    </r>
  </si>
  <si>
    <t>Ilm Miseq Nano (150)</t>
  </si>
  <si>
    <t>Ilm iSeq (2x150)</t>
  </si>
  <si>
    <t>Ilm Miseq (2x300)</t>
  </si>
  <si>
    <t>Ilm NextSeq 550 (High output, 2x150)</t>
  </si>
  <si>
    <r>
      <rPr>
        <u val="single"/>
        <sz val="10"/>
        <color indexed="8"/>
        <rFont val="Helvetica"/>
      </rPr>
      <t>1</t>
    </r>
    <r>
      <rPr>
        <sz val="10"/>
        <color indexed="8"/>
        <rFont val="Helvetica"/>
      </rPr>
      <t xml:space="preserve"> </t>
    </r>
    <r>
      <rPr>
        <u val="single"/>
        <sz val="10"/>
        <color indexed="8"/>
        <rFont val="Helvetica"/>
      </rPr>
      <t>2</t>
    </r>
  </si>
  <si>
    <t>Ilm NextSeq 2000 P3 2x150bp</t>
  </si>
  <si>
    <t>Ilm Novaseq 6000 S4x2 2x150bp</t>
  </si>
  <si>
    <r>
      <rPr>
        <u val="single"/>
        <sz val="10"/>
        <color indexed="8"/>
        <rFont val="Helvetica"/>
      </rPr>
      <t>1</t>
    </r>
    <r>
      <rPr>
        <sz val="10"/>
        <color indexed="8"/>
        <rFont val="Helvetica"/>
      </rPr>
      <t xml:space="preserve"> </t>
    </r>
    <r>
      <rPr>
        <u val="single"/>
        <sz val="10"/>
        <color indexed="8"/>
        <rFont val="Helvetica"/>
      </rPr>
      <t>2</t>
    </r>
    <r>
      <rPr>
        <sz val="10"/>
        <color indexed="8"/>
        <rFont val="Helvetica"/>
      </rPr>
      <t xml:space="preserve"> </t>
    </r>
    <r>
      <rPr>
        <u val="single"/>
        <sz val="10"/>
        <color indexed="8"/>
        <rFont val="Helvetica"/>
      </rPr>
      <t>3</t>
    </r>
    <r>
      <rPr>
        <sz val="10"/>
        <color indexed="8"/>
        <rFont val="Helvetica"/>
      </rPr>
      <t xml:space="preserve"> </t>
    </r>
    <r>
      <rPr>
        <u val="single"/>
        <sz val="10"/>
        <color indexed="8"/>
        <rFont val="Helvetica"/>
      </rPr>
      <t>4</t>
    </r>
    <r>
      <rPr>
        <sz val="10"/>
        <color indexed="8"/>
        <rFont val="Helvetica"/>
      </rPr>
      <t xml:space="preserve"> </t>
    </r>
    <r>
      <rPr>
        <u val="single"/>
        <sz val="10"/>
        <color indexed="8"/>
        <rFont val="Helvetica"/>
      </rPr>
      <t xml:space="preserve">5 </t>
    </r>
  </si>
  <si>
    <t>Ion Torrent (Ion 550)</t>
  </si>
  <si>
    <r>
      <rPr>
        <u val="single"/>
        <sz val="10"/>
        <color indexed="8"/>
        <rFont val="Helvetica"/>
      </rPr>
      <t xml:space="preserve">1 </t>
    </r>
  </si>
  <si>
    <t>PacBio (Sequel IIe 8M Hifi)</t>
  </si>
  <si>
    <r>
      <rPr>
        <u val="single"/>
        <sz val="10"/>
        <color indexed="8"/>
        <rFont val="Helvetica"/>
      </rPr>
      <t>1</t>
    </r>
    <r>
      <rPr>
        <sz val="10"/>
        <color indexed="8"/>
        <rFont val="Helvetica"/>
      </rPr>
      <t xml:space="preserve"> </t>
    </r>
    <r>
      <rPr>
        <u val="single"/>
        <sz val="10"/>
        <color indexed="8"/>
        <rFont val="Helvetica"/>
      </rPr>
      <t>2</t>
    </r>
    <r>
      <rPr>
        <sz val="10"/>
        <color indexed="8"/>
        <rFont val="Helvetica"/>
      </rPr>
      <t xml:space="preserve"> 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</si>
</sst>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sz val="10"/>
      <color indexed="8"/>
      <name val="Helvetica"/>
    </font>
    <font>
      <u val="single"/>
      <sz val="10"/>
      <color indexed="8"/>
      <name val="Helvetica"/>
    </font>
    <font>
      <b val="1"/>
      <sz val="10"/>
      <color indexed="8"/>
      <name val="Helvetica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10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center" wrapText="1" readingOrder="1"/>
    </xf>
    <xf numFmtId="49" fontId="2" fillId="3" borderId="1" applyNumberFormat="1" applyFont="1" applyFill="1" applyBorder="1" applyAlignment="1" applyProtection="0">
      <alignment vertical="center" wrapText="1" readingOrder="1"/>
    </xf>
    <xf numFmtId="49" fontId="2" fillId="3" borderId="1" applyNumberFormat="1" applyFont="1" applyFill="1" applyBorder="1" applyAlignment="1" applyProtection="0">
      <alignment vertical="center" wrapText="1"/>
    </xf>
    <xf numFmtId="49" fontId="2" fillId="3" borderId="2" applyNumberFormat="1" applyFont="1" applyFill="1" applyBorder="1" applyAlignment="1" applyProtection="0">
      <alignment vertical="center" wrapText="1" readingOrder="1"/>
    </xf>
    <xf numFmtId="0" fontId="2" fillId="2" borderId="3" applyNumberFormat="0" applyFont="1" applyFill="1" applyBorder="1" applyAlignment="1" applyProtection="0">
      <alignment vertical="center" wrapText="1" readingOrder="1"/>
    </xf>
    <xf numFmtId="49" fontId="2" borderId="1" applyNumberFormat="1" applyFont="1" applyFill="0" applyBorder="1" applyAlignment="1" applyProtection="0">
      <alignment vertical="center" wrapText="1" readingOrder="1"/>
    </xf>
    <xf numFmtId="0" fontId="2" borderId="1" applyNumberFormat="0" applyFont="1" applyFill="0" applyBorder="1" applyAlignment="1" applyProtection="0">
      <alignment vertical="center" wrapText="1" readingOrder="1"/>
    </xf>
    <xf numFmtId="49" fontId="2" fillId="3" borderId="4" applyNumberFormat="1" applyFont="1" applyFill="1" applyBorder="1" applyAlignment="1" applyProtection="0">
      <alignment vertical="center" wrapText="1" readingOrder="1"/>
    </xf>
    <xf numFmtId="0" fontId="2" fillId="2" borderId="5" applyNumberFormat="1" applyFont="1" applyFill="1" applyBorder="1" applyAlignment="1" applyProtection="0">
      <alignment vertical="center" wrapText="1" readingOrder="1"/>
    </xf>
    <xf numFmtId="0" fontId="2" fillId="2" borderId="6" applyNumberFormat="1" applyFont="1" applyFill="1" applyBorder="1" applyAlignment="1" applyProtection="0">
      <alignment vertical="center" wrapText="1" readingOrder="1"/>
    </xf>
    <xf numFmtId="0" fontId="2" fillId="2" borderId="6" applyNumberFormat="1" applyFont="1" applyFill="1" applyBorder="1" applyAlignment="1" applyProtection="0">
      <alignment vertical="center" wrapText="1"/>
    </xf>
    <xf numFmtId="2" fontId="2" fillId="2" borderId="2" applyNumberFormat="1" applyFont="1" applyFill="1" applyBorder="1" applyAlignment="1" applyProtection="0">
      <alignment vertical="center" wrapText="1" readingOrder="1"/>
    </xf>
    <xf numFmtId="0" fontId="2" fillId="2" borderId="3" applyNumberFormat="0" applyFont="1" applyFill="1" applyBorder="1" applyAlignment="1" applyProtection="0">
      <alignment vertical="center" wrapText="1"/>
    </xf>
    <xf numFmtId="49" fontId="2" fillId="2" borderId="7" applyNumberFormat="1" applyFont="1" applyFill="1" applyBorder="1" applyAlignment="1" applyProtection="0">
      <alignment vertical="center" wrapText="1" readingOrder="1"/>
    </xf>
    <xf numFmtId="0" fontId="2" fillId="2" borderId="7" applyNumberFormat="0" applyFont="1" applyFill="1" applyBorder="1" applyAlignment="1" applyProtection="0">
      <alignment vertical="center" wrapText="1" readingOrder="1"/>
    </xf>
    <xf numFmtId="49" fontId="2" fillId="3" borderId="8" applyNumberFormat="1" applyFont="1" applyFill="1" applyBorder="1" applyAlignment="1" applyProtection="0">
      <alignment vertical="center" wrapText="1" readingOrder="1"/>
    </xf>
    <xf numFmtId="0" fontId="2" fillId="2" borderId="9" applyNumberFormat="1" applyFont="1" applyFill="1" applyBorder="1" applyAlignment="1" applyProtection="0">
      <alignment vertical="center" wrapText="1" readingOrder="1"/>
    </xf>
    <xf numFmtId="0" fontId="2" fillId="2" borderId="2" applyNumberFormat="1" applyFont="1" applyFill="1" applyBorder="1" applyAlignment="1" applyProtection="0">
      <alignment vertical="center" wrapText="1" readingOrder="1"/>
    </xf>
    <xf numFmtId="0" fontId="2" fillId="2" borderId="2" applyNumberFormat="1" applyFont="1" applyFill="1" applyBorder="1" applyAlignment="1" applyProtection="0">
      <alignment vertical="center" wrapText="1"/>
    </xf>
    <xf numFmtId="49" fontId="2" fillId="2" borderId="6" applyNumberFormat="1" applyFont="1" applyFill="1" applyBorder="1" applyAlignment="1" applyProtection="0">
      <alignment vertical="center" wrapText="1" readingOrder="1"/>
    </xf>
    <xf numFmtId="0" fontId="2" fillId="2" borderId="6" applyNumberFormat="0" applyFont="1" applyFill="1" applyBorder="1" applyAlignment="1" applyProtection="0">
      <alignment vertical="center" wrapText="1" readingOrder="1"/>
    </xf>
    <xf numFmtId="49" fontId="2" fillId="2" borderId="2" applyNumberFormat="1" applyFont="1" applyFill="1" applyBorder="1" applyAlignment="1" applyProtection="0">
      <alignment vertical="center" wrapText="1" readingOrder="1"/>
    </xf>
    <xf numFmtId="0" fontId="2" fillId="2" borderId="2" applyNumberFormat="0" applyFont="1" applyFill="1" applyBorder="1" applyAlignment="1" applyProtection="0">
      <alignment vertical="center" wrapText="1" readingOrder="1"/>
    </xf>
    <xf numFmtId="49" fontId="2" fillId="2" borderId="2" applyNumberFormat="1" applyFont="1" applyFill="1" applyBorder="1" applyAlignment="1" applyProtection="0">
      <alignment vertical="center" readingOrder="1"/>
    </xf>
    <xf numFmtId="0" fontId="2" fillId="2" borderId="2" applyNumberFormat="0" applyFont="1" applyFill="1" applyBorder="1" applyAlignment="1" applyProtection="0">
      <alignment vertical="center" readingOrder="1"/>
    </xf>
    <xf numFmtId="0" fontId="4" fillId="2" borderId="10" applyNumberFormat="0" applyFont="1" applyFill="1" applyBorder="1" applyAlignment="1" applyProtection="0">
      <alignment vertical="center" wrapText="1"/>
    </xf>
    <xf numFmtId="0" fontId="2" fillId="2" borderId="10" applyNumberFormat="0" applyFont="1" applyFill="1" applyBorder="1" applyAlignment="1" applyProtection="0">
      <alignment vertical="center" wrapText="1"/>
    </xf>
    <xf numFmtId="0" fontId="2" borderId="10" applyNumberFormat="0" applyFont="1" applyFill="0" applyBorder="1" applyAlignment="1" applyProtection="0">
      <alignment vertical="center" wrapText="1"/>
    </xf>
    <xf numFmtId="0" fontId="2" fillId="2" borderId="11" applyNumberFormat="0" applyFont="1" applyFill="1" applyBorder="1" applyAlignment="1" applyProtection="0">
      <alignment vertical="center" wrapText="1"/>
    </xf>
    <xf numFmtId="0" fontId="4" fillId="2" borderId="11" applyNumberFormat="0" applyFont="1" applyFill="1" applyBorder="1" applyAlignment="1" applyProtection="0">
      <alignment vertical="center" wrapText="1"/>
    </xf>
    <xf numFmtId="0" fontId="2" borderId="11" applyNumberFormat="0" applyFont="1" applyFill="0" applyBorder="1" applyAlignment="1" applyProtection="0">
      <alignment vertical="center" wrapText="1"/>
    </xf>
    <xf numFmtId="0" fontId="5" fillId="2" borderId="11" applyNumberFormat="0" applyFont="1" applyFill="1" applyBorder="1" applyAlignment="1" applyProtection="0">
      <alignment vertical="center" wrapText="1"/>
    </xf>
    <xf numFmtId="0" fontId="0" fillId="2" borderId="11" applyNumberFormat="0" applyFont="1" applyFill="1" applyBorder="1" applyAlignment="1" applyProtection="0">
      <alignment vertical="center" wrapText="1"/>
    </xf>
    <xf numFmtId="0" fontId="4" fillId="2" borderId="11" applyNumberFormat="0" applyFont="1" applyFill="1" applyBorder="1" applyAlignment="1" applyProtection="0">
      <alignment vertical="top" wrapText="1"/>
    </xf>
    <xf numFmtId="0" fontId="2" fillId="2" borderId="11" applyNumberFormat="0" applyFont="1" applyFill="1" applyBorder="1" applyAlignment="1" applyProtection="0">
      <alignment vertical="top" wrapText="1"/>
    </xf>
    <xf numFmtId="0" fontId="2" borderId="11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a5a5a5"/>
      <rgbColor rgb="ff3f3f3f"/>
      <rgbColor rgb="ff16e6c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nanoporetech.com/products/flongle" TargetMode="External"/><Relationship Id="rId2" Type="http://schemas.openxmlformats.org/officeDocument/2006/relationships/hyperlink" Target="https://www.biorxiv.org/content/biorxiv/early/2021/11/10/2021.10.27.466057.full.pdf" TargetMode="External"/><Relationship Id="rId3" Type="http://schemas.openxmlformats.org/officeDocument/2006/relationships/hyperlink" Target="https://nanoporetech.com/about-us/news/oxford-nanopore-tech-update-new-duplex-method-q30-nanopore-single-molecule-reads-0" TargetMode="External"/><Relationship Id="rId4" Type="http://schemas.openxmlformats.org/officeDocument/2006/relationships/hyperlink" Target="https://uofuhealth.utah.edu/huntsman/shared-resources/gba/htg/pricing" TargetMode="External"/><Relationship Id="rId5" Type="http://schemas.openxmlformats.org/officeDocument/2006/relationships/hyperlink" Target="https://www.nature.com/articles/s41598-021-95360-5#data-availability" TargetMode="External"/><Relationship Id="rId6" Type="http://schemas.openxmlformats.org/officeDocument/2006/relationships/hyperlink" Target="https://www.umc.edu/Research/Core-Facilities/Institutional%20Core%20Facilities/Molecular-and-Genomics-Core/Services/Pricing.html" TargetMode="External"/><Relationship Id="rId7" Type="http://schemas.openxmlformats.org/officeDocument/2006/relationships/hyperlink" Target="https://www.sciencedirect.com/science/article/pii/S1246782020300860" TargetMode="External"/><Relationship Id="rId8" Type="http://schemas.openxmlformats.org/officeDocument/2006/relationships/hyperlink" Target="https://www.unr.edu/genomics/pricing/non-nshe" TargetMode="External"/><Relationship Id="rId9" Type="http://schemas.openxmlformats.org/officeDocument/2006/relationships/hyperlink" Target="https://www.ncbi.nlm.nih.gov/pmc/articles/PMC6637168/" TargetMode="External"/><Relationship Id="rId10" Type="http://schemas.openxmlformats.org/officeDocument/2006/relationships/hyperlink" Target="https://www.sciencedirect.com/science/article/abs/pii/S1877959X18304436" TargetMode="External"/><Relationship Id="rId11" Type="http://schemas.openxmlformats.org/officeDocument/2006/relationships/hyperlink" Target="https://www.ncbi.nlm.nih.gov/sra/SRX15092400%5Baccn%5D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30.375" style="1" customWidth="1"/>
    <col min="2" max="2" width="15.625" style="1" customWidth="1"/>
    <col min="3" max="3" width="12.4375" style="1" customWidth="1"/>
    <col min="4" max="4" width="10.9609" style="1" customWidth="1"/>
    <col min="5" max="5" width="9.72656" style="1" customWidth="1"/>
    <col min="6" max="6" width="8.57812" style="1" customWidth="1"/>
    <col min="7" max="7" width="12.9766" style="1" customWidth="1"/>
    <col min="8" max="8" width="12.5781" style="1" customWidth="1"/>
    <col min="9" max="9" width="5.20312" style="1" customWidth="1"/>
    <col min="10" max="11" width="11.7266" style="1" customWidth="1"/>
    <col min="12" max="16384" width="16.3516" style="1" customWidth="1"/>
  </cols>
  <sheetData>
    <row r="1" ht="37.85" customHeight="1">
      <c r="A1" t="s" s="2">
        <v>0</v>
      </c>
      <c r="B1" t="s" s="3">
        <v>1</v>
      </c>
      <c r="C1" t="s" s="3">
        <v>2</v>
      </c>
      <c r="D1" t="s" s="4">
        <v>3</v>
      </c>
      <c r="E1" t="s" s="4">
        <v>4</v>
      </c>
      <c r="F1" t="s" s="4">
        <v>5</v>
      </c>
      <c r="G1" t="s" s="5">
        <v>6</v>
      </c>
      <c r="H1" t="s" s="5">
        <v>7</v>
      </c>
      <c r="I1" s="6"/>
      <c r="J1" t="s" s="7">
        <v>8</v>
      </c>
      <c r="K1" s="8"/>
    </row>
    <row r="2" ht="26.05" customHeight="1">
      <c r="A2" t="s" s="9">
        <v>9</v>
      </c>
      <c r="B2" s="10">
        <v>2.8</v>
      </c>
      <c r="C2" s="11">
        <v>0.206</v>
      </c>
      <c r="D2" s="12">
        <v>90</v>
      </c>
      <c r="E2" s="12">
        <v>50</v>
      </c>
      <c r="F2" s="12">
        <f>D2*(1-(E2/100))</f>
        <v>45</v>
      </c>
      <c r="G2" s="13">
        <f>D2/(C2)</f>
        <v>436.893203883495</v>
      </c>
      <c r="H2" s="13">
        <f>F2/(C2)</f>
        <v>218.446601941748</v>
      </c>
      <c r="I2" s="14"/>
      <c r="J2" t="s" s="15">
        <v>10</v>
      </c>
      <c r="K2" s="16"/>
    </row>
    <row r="3" ht="25.85" customHeight="1">
      <c r="A3" t="s" s="17">
        <v>11</v>
      </c>
      <c r="B3" s="18">
        <v>50</v>
      </c>
      <c r="C3" s="19">
        <v>23</v>
      </c>
      <c r="D3" s="20">
        <v>475</v>
      </c>
      <c r="E3" s="20">
        <v>50</v>
      </c>
      <c r="F3" s="20">
        <f>D3*(1-(E3/100))</f>
        <v>237.5</v>
      </c>
      <c r="G3" s="13">
        <f>D3/(C3)</f>
        <v>20.6521739130435</v>
      </c>
      <c r="H3" s="13">
        <f>F3/(C3)</f>
        <v>10.3260869565217</v>
      </c>
      <c r="I3" s="14"/>
      <c r="J3" t="s" s="21">
        <v>12</v>
      </c>
      <c r="K3" s="22"/>
    </row>
    <row r="4" ht="25.65" customHeight="1">
      <c r="A4" t="s" s="17">
        <v>13</v>
      </c>
      <c r="B4" s="18">
        <v>10000</v>
      </c>
      <c r="C4" s="19">
        <v>3200</v>
      </c>
      <c r="D4" s="20">
        <f>600*48</f>
        <v>28800</v>
      </c>
      <c r="E4" s="20">
        <v>60</v>
      </c>
      <c r="F4" s="20">
        <f>D4*(1-(E4/100))</f>
        <v>11520</v>
      </c>
      <c r="G4" s="13">
        <f>D4/(C4)</f>
        <v>9</v>
      </c>
      <c r="H4" s="13">
        <f>F4/(C4)</f>
        <v>3.6</v>
      </c>
      <c r="I4" s="14"/>
      <c r="J4" t="s" s="23">
        <v>14</v>
      </c>
      <c r="K4" s="24"/>
    </row>
    <row r="5" ht="25.65" customHeight="1">
      <c r="A5" t="s" s="17">
        <v>15</v>
      </c>
      <c r="B5" s="18">
        <v>0.15</v>
      </c>
      <c r="C5" s="19">
        <v>0.15</v>
      </c>
      <c r="D5" s="20">
        <v>410</v>
      </c>
      <c r="E5" s="20">
        <v>80</v>
      </c>
      <c r="F5" s="20">
        <f>D5*(1-(E5/100))</f>
        <v>82</v>
      </c>
      <c r="G5" s="13">
        <f>D5/(C5)</f>
        <v>2733.333333333330</v>
      </c>
      <c r="H5" s="13">
        <f>F5/(C5)</f>
        <v>546.666666666667</v>
      </c>
      <c r="I5" s="14"/>
      <c r="J5" t="s" s="23">
        <v>12</v>
      </c>
      <c r="K5" s="24"/>
    </row>
    <row r="6" ht="25.65" customHeight="1">
      <c r="A6" t="s" s="17">
        <v>16</v>
      </c>
      <c r="B6" s="18">
        <v>1.5</v>
      </c>
      <c r="C6" s="13">
        <f>(3325177*2*150)/1000000000</f>
        <v>0.9975531</v>
      </c>
      <c r="D6" s="20">
        <v>874</v>
      </c>
      <c r="E6" s="20">
        <v>70</v>
      </c>
      <c r="F6" s="20">
        <f>D6*(1-(E6/100))</f>
        <v>262.2</v>
      </c>
      <c r="G6" s="13">
        <f>D6/(C6)</f>
        <v>876.143836353173</v>
      </c>
      <c r="H6" s="13">
        <f>F6/(C6)</f>
        <v>262.843150905952</v>
      </c>
      <c r="I6" s="14"/>
      <c r="J6" t="s" s="23">
        <v>12</v>
      </c>
      <c r="K6" s="24"/>
    </row>
    <row r="7" ht="25.65" customHeight="1">
      <c r="A7" t="s" s="17">
        <v>17</v>
      </c>
      <c r="B7" s="18">
        <v>15</v>
      </c>
      <c r="C7" s="19">
        <v>9.4</v>
      </c>
      <c r="D7" s="20">
        <v>1674</v>
      </c>
      <c r="E7" s="20">
        <v>70</v>
      </c>
      <c r="F7" s="20">
        <f>D7*(1-(E7/100))</f>
        <v>502.2</v>
      </c>
      <c r="G7" s="13">
        <f>D7/(C7)</f>
        <v>178.085106382979</v>
      </c>
      <c r="H7" s="13">
        <f>F7/(C7)</f>
        <v>53.4255319148936</v>
      </c>
      <c r="I7" s="14"/>
      <c r="J7" t="s" s="23">
        <v>10</v>
      </c>
      <c r="K7" s="24"/>
    </row>
    <row r="8" ht="25.65" customHeight="1">
      <c r="A8" t="s" s="17">
        <v>18</v>
      </c>
      <c r="B8" s="18">
        <v>120</v>
      </c>
      <c r="C8" s="19">
        <v>143</v>
      </c>
      <c r="D8" s="20">
        <v>4965</v>
      </c>
      <c r="E8" s="20">
        <v>75</v>
      </c>
      <c r="F8" s="20">
        <f>D8*(1-(E8/100))</f>
        <v>1241.25</v>
      </c>
      <c r="G8" s="13">
        <f>D8/(C8)</f>
        <v>34.7202797202797</v>
      </c>
      <c r="H8" s="13">
        <f>F8/(C8)</f>
        <v>8.68006993006993</v>
      </c>
      <c r="I8" s="14"/>
      <c r="J8" t="s" s="23">
        <v>19</v>
      </c>
      <c r="K8" s="24"/>
    </row>
    <row r="9" ht="25.65" customHeight="1">
      <c r="A9" t="s" s="17">
        <v>20</v>
      </c>
      <c r="B9" s="18">
        <v>360</v>
      </c>
      <c r="C9" s="19">
        <v>378</v>
      </c>
      <c r="D9" s="20">
        <v>5842.5</v>
      </c>
      <c r="E9" s="20">
        <v>75</v>
      </c>
      <c r="F9" s="20">
        <f>D9*(1-(E9/100))</f>
        <v>1460.625</v>
      </c>
      <c r="G9" s="13">
        <f>D9/(C9)</f>
        <v>15.4563492063492</v>
      </c>
      <c r="H9" s="13">
        <f>F9/(C9)</f>
        <v>3.8640873015873</v>
      </c>
      <c r="I9" s="14"/>
      <c r="J9" t="s" s="23">
        <v>19</v>
      </c>
      <c r="K9" s="24"/>
    </row>
    <row r="10" ht="25.65" customHeight="1">
      <c r="A10" t="s" s="17">
        <v>21</v>
      </c>
      <c r="B10" s="18">
        <v>6000</v>
      </c>
      <c r="C10" s="19">
        <v>6000</v>
      </c>
      <c r="D10" s="20">
        <f>14209.65*2</f>
        <v>28419.3</v>
      </c>
      <c r="E10" s="20">
        <v>80</v>
      </c>
      <c r="F10" s="20">
        <f>D10*(1-(E10/100))</f>
        <v>5683.86</v>
      </c>
      <c r="G10" s="13">
        <f>D10/(C10)</f>
        <v>4.73655</v>
      </c>
      <c r="H10" s="13">
        <f>F10/(C10)</f>
        <v>0.94731</v>
      </c>
      <c r="I10" s="14"/>
      <c r="J10" t="s" s="25">
        <v>22</v>
      </c>
      <c r="K10" s="26"/>
    </row>
    <row r="11" ht="25.65" customHeight="1">
      <c r="A11" t="s" s="17">
        <v>23</v>
      </c>
      <c r="B11" s="18">
        <v>50</v>
      </c>
      <c r="C11" s="19">
        <v>43</v>
      </c>
      <c r="D11" s="20">
        <f>(3865/4)*2</f>
        <v>1932.5</v>
      </c>
      <c r="E11" s="20">
        <v>50</v>
      </c>
      <c r="F11" s="20">
        <f>D11*(1-(E11/100))</f>
        <v>966.25</v>
      </c>
      <c r="G11" s="13">
        <f>D11/(C11)</f>
        <v>44.9418604651163</v>
      </c>
      <c r="H11" s="13">
        <f>F11/(C11)</f>
        <v>22.4709302325581</v>
      </c>
      <c r="I11" s="14"/>
      <c r="J11" t="s" s="23">
        <v>24</v>
      </c>
      <c r="K11" s="24"/>
    </row>
    <row r="12" ht="25.65" customHeight="1">
      <c r="A12" t="s" s="17">
        <v>25</v>
      </c>
      <c r="B12" s="18">
        <v>30</v>
      </c>
      <c r="C12" s="19">
        <v>42</v>
      </c>
      <c r="D12" s="20">
        <v>1251</v>
      </c>
      <c r="E12" s="20">
        <v>50</v>
      </c>
      <c r="F12" s="20">
        <f>D12*(1-(E12/100))</f>
        <v>625.5</v>
      </c>
      <c r="G12" s="13">
        <f>D12/(C12)</f>
        <v>29.7857142857143</v>
      </c>
      <c r="H12" s="13">
        <f>F12/(C12)</f>
        <v>14.8928571428571</v>
      </c>
      <c r="I12" s="14"/>
      <c r="J12" t="s" s="23">
        <v>26</v>
      </c>
      <c r="K12" s="24"/>
    </row>
    <row r="13" ht="20.15" customHeight="1">
      <c r="A13" s="27"/>
      <c r="B13" s="28"/>
      <c r="C13" s="28"/>
      <c r="D13" s="28"/>
      <c r="E13" s="28"/>
      <c r="F13" s="28"/>
      <c r="G13" s="29"/>
      <c r="H13" s="28"/>
      <c r="I13" s="30"/>
      <c r="J13" s="28"/>
      <c r="K13" s="28"/>
    </row>
    <row r="14" ht="20" customHeight="1">
      <c r="A14" s="31"/>
      <c r="B14" s="30"/>
      <c r="C14" s="30"/>
      <c r="D14" s="30"/>
      <c r="E14" s="32"/>
      <c r="F14" s="30"/>
      <c r="G14" s="30"/>
      <c r="H14" s="30"/>
      <c r="I14" s="30"/>
      <c r="J14" s="30"/>
      <c r="K14" s="30"/>
    </row>
    <row r="15" ht="20" customHeight="1">
      <c r="A15" s="33"/>
      <c r="B15" s="34"/>
      <c r="C15" s="34"/>
      <c r="D15" s="34"/>
      <c r="E15" s="34"/>
      <c r="F15" s="34"/>
      <c r="G15" s="34"/>
      <c r="H15" s="34"/>
      <c r="I15" s="34"/>
      <c r="J15" s="30"/>
      <c r="K15" s="30"/>
    </row>
    <row r="16" ht="20" customHeight="1">
      <c r="A16" s="31"/>
      <c r="B16" s="30"/>
      <c r="C16" s="30"/>
      <c r="D16" s="32"/>
      <c r="E16" s="32"/>
      <c r="F16" s="32"/>
      <c r="G16" s="32"/>
      <c r="H16" s="32"/>
      <c r="I16" s="32"/>
      <c r="J16" s="32"/>
      <c r="K16" s="32"/>
    </row>
    <row r="17" ht="20" customHeight="1">
      <c r="A17" s="31"/>
      <c r="B17" s="30"/>
      <c r="C17" s="30"/>
      <c r="D17" s="32"/>
      <c r="E17" s="32"/>
      <c r="F17" s="32"/>
      <c r="G17" s="32"/>
      <c r="H17" s="32"/>
      <c r="I17" s="32"/>
      <c r="J17" s="32"/>
      <c r="K17" s="32"/>
    </row>
    <row r="18" ht="20" customHeight="1">
      <c r="A18" s="35"/>
      <c r="B18" s="36"/>
      <c r="C18" s="36"/>
      <c r="D18" s="37"/>
      <c r="E18" s="37"/>
      <c r="F18" s="37"/>
      <c r="G18" s="37"/>
      <c r="H18" s="37"/>
      <c r="I18" s="37"/>
      <c r="J18" s="32"/>
      <c r="K18" s="32"/>
    </row>
    <row r="19" ht="20" customHeight="1">
      <c r="A19" s="35"/>
      <c r="B19" s="36"/>
      <c r="C19" s="36"/>
      <c r="D19" s="37"/>
      <c r="E19" s="37"/>
      <c r="F19" s="37"/>
      <c r="G19" s="37"/>
      <c r="H19" s="37"/>
      <c r="I19" s="37"/>
      <c r="J19" s="32"/>
      <c r="K19" s="32"/>
    </row>
    <row r="20" ht="20" customHeight="1">
      <c r="A20" s="35"/>
      <c r="B20" s="36"/>
      <c r="C20" s="36"/>
      <c r="D20" s="37"/>
      <c r="E20" s="37"/>
      <c r="F20" s="37"/>
      <c r="G20" s="37"/>
      <c r="H20" s="37"/>
      <c r="I20" s="37"/>
      <c r="J20" s="32"/>
      <c r="K20" s="32"/>
    </row>
    <row r="21" ht="20" customHeight="1">
      <c r="A21" s="35"/>
      <c r="B21" s="36"/>
      <c r="C21" s="36"/>
      <c r="D21" s="37"/>
      <c r="E21" s="37"/>
      <c r="F21" s="37"/>
      <c r="G21" s="37"/>
      <c r="H21" s="37"/>
      <c r="I21" s="37"/>
      <c r="J21" s="32"/>
      <c r="K21" s="32"/>
    </row>
    <row r="22" ht="20" customHeight="1">
      <c r="A22" s="35"/>
      <c r="B22" s="36"/>
      <c r="C22" s="36"/>
      <c r="D22" s="37"/>
      <c r="E22" s="37"/>
      <c r="F22" s="37"/>
      <c r="G22" s="37"/>
      <c r="H22" s="37"/>
      <c r="I22" s="37"/>
      <c r="J22" s="32"/>
      <c r="K22" s="32"/>
    </row>
    <row r="23" ht="20" customHeight="1">
      <c r="A23" s="35"/>
      <c r="B23" s="36"/>
      <c r="C23" s="36"/>
      <c r="D23" s="37"/>
      <c r="E23" s="37"/>
      <c r="F23" s="37"/>
      <c r="G23" s="37"/>
      <c r="H23" s="37"/>
      <c r="I23" s="37"/>
      <c r="J23" s="32"/>
      <c r="K23" s="32"/>
    </row>
  </sheetData>
  <hyperlinks>
    <hyperlink ref="J2" r:id="rId1" location="" tooltip="" display="1"/>
    <hyperlink ref="J3" r:id="rId2" location="" tooltip="" display="1"/>
    <hyperlink ref="J4" r:id="rId3" location="" tooltip="" display="1"/>
    <hyperlink ref="J5" r:id="rId4" location="" tooltip="" display="1"/>
    <hyperlink ref="J6" r:id="rId5" location="" tooltip="" display="1"/>
    <hyperlink ref="J7" r:id="rId6" location="" tooltip="" display="1"/>
    <hyperlink ref="J8" r:id="rId7" location="" tooltip="" display="1"/>
    <hyperlink ref="J9" r:id="rId8" location="" tooltip="" display="1"/>
    <hyperlink ref="J10" r:id="rId9" location="" tooltip="" display="1"/>
    <hyperlink ref="J11" r:id="rId10" location="" tooltip="" display="1 "/>
    <hyperlink ref="J12" r:id="rId11" location="" tooltip="" display="1"/>
  </hyperlink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